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840" yWindow="465" windowWidth="10815" windowHeight="5595" activeTab="0"/>
  </bookViews>
  <sheets>
    <sheet name="Income St" sheetId="1" r:id="rId1"/>
    <sheet name="Balance Sheet" sheetId="2" r:id="rId2"/>
    <sheet name="Equity" sheetId="3" r:id="rId3"/>
    <sheet name="Cash Flow" sheetId="4" r:id="rId4"/>
  </sheets>
  <definedNames>
    <definedName name="_xlnm.Print_Area" localSheetId="1">'Balance Sheet'!$A$1:$E$61</definedName>
    <definedName name="_xlnm.Print_Area" localSheetId="3">'Cash Flow'!$A$1:$D$71</definedName>
    <definedName name="_xlnm.Print_Area" localSheetId="2">'Equity'!$A$1:$K$50</definedName>
    <definedName name="_xlnm.Print_Area" localSheetId="0">'Income St'!$A$1:$H$56</definedName>
  </definedNames>
  <calcPr calcMode="autoNoTable" fullCalcOnLoad="1" iterate="1" iterateCount="50" iterateDelta="0"/>
</workbook>
</file>

<file path=xl/sharedStrings.xml><?xml version="1.0" encoding="utf-8"?>
<sst xmlns="http://schemas.openxmlformats.org/spreadsheetml/2006/main" count="160" uniqueCount="127">
  <si>
    <t>INDIVIDUAL PERIOD</t>
  </si>
  <si>
    <t>CUMULATIVE PERIOD</t>
  </si>
  <si>
    <t>Preceding Year</t>
  </si>
  <si>
    <t>Current Year</t>
  </si>
  <si>
    <t>Quarter</t>
  </si>
  <si>
    <t>To Date</t>
  </si>
  <si>
    <t>RM'000</t>
  </si>
  <si>
    <t>Revenue</t>
  </si>
  <si>
    <t>Cost of Sales</t>
  </si>
  <si>
    <t>Gross Profit</t>
  </si>
  <si>
    <t>Other Operating Income</t>
  </si>
  <si>
    <t>Profit from Operations</t>
  </si>
  <si>
    <t>Administration costs</t>
  </si>
  <si>
    <t>Finance costs</t>
  </si>
  <si>
    <t>Profit before tax</t>
  </si>
  <si>
    <t>Taxation</t>
  </si>
  <si>
    <t>Profit after tax</t>
  </si>
  <si>
    <t>(Audited)</t>
  </si>
  <si>
    <t>Profit before taxation</t>
  </si>
  <si>
    <t>Adjustments for :-</t>
  </si>
  <si>
    <t xml:space="preserve">   Amortisation of goodwill</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</si>
  <si>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</si>
  <si>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</si>
  <si>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</si>
  <si>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</si>
  <si>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</si>
  <si>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</si>
  <si>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</si>
  <si>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</si>
  <si>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</si>
  <si>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</si>
  <si>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</si>
  <si>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</si>
  <si>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Amortisation of Goodwill</t>
  </si>
  <si>
    <t>INTANGIBLE ASSETS</t>
  </si>
  <si>
    <t>Dividend</t>
  </si>
  <si>
    <t>Earnings Per Share (sen) - Basic</t>
  </si>
  <si>
    <t>Conversion of ICULS</t>
  </si>
  <si>
    <t>Conversion of RCULS</t>
  </si>
  <si>
    <r>
      <t xml:space="preserve">CREST BUILDER HOLDINGS BERHAD </t>
    </r>
    <r>
      <rPr>
        <b/>
        <vertAlign val="superscript"/>
        <sz val="10"/>
        <rFont val="Times New Roman"/>
        <family val="1"/>
      </rPr>
      <t>(573382-P)</t>
    </r>
  </si>
  <si>
    <t>At 1 January 2004</t>
  </si>
  <si>
    <t>Equity component of</t>
  </si>
  <si>
    <t>Tax recoverable</t>
  </si>
  <si>
    <t>Cash and bank balances</t>
  </si>
  <si>
    <t>Hire purchase creditors</t>
  </si>
  <si>
    <t>Provision for taxation</t>
  </si>
  <si>
    <t>Reserves</t>
  </si>
  <si>
    <t>Note:</t>
  </si>
  <si>
    <t xml:space="preserve">   Interest expense</t>
  </si>
  <si>
    <t xml:space="preserve">   Pre-acquisition loss / (profit)</t>
  </si>
  <si>
    <t xml:space="preserve">                                          - Diluted</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</si>
  <si>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</si>
  <si>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</si>
  <si>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</si>
  <si>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</si>
  <si>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</si>
  <si>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</si>
  <si>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</si>
  <si>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31/12/2004</t>
  </si>
  <si>
    <t xml:space="preserve">As at </t>
  </si>
  <si>
    <t>Net profit of the period</t>
  </si>
  <si>
    <t xml:space="preserve">            Cash and cash equivalents </t>
  </si>
  <si>
    <t>The condensed consolidated income statement should be read in conjunction with the audited financial statements for the year ended 31 December 2004 and the accompanying explanatory notes attached to the quarterly report.</t>
  </si>
  <si>
    <t>The condensed consolidated balance sheet should be  read in conjunction with the audited  financial statements for the year ended 31 December 2004 and the accompanying explanatory notes attached to the quarterly report.</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</si>
  <si>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</si>
  <si>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</si>
  <si>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</si>
  <si>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</si>
  <si>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</si>
  <si>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</si>
  <si>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</si>
  <si>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</si>
  <si>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</si>
  <si>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</si>
  <si>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</si>
  <si>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</si>
  <si>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</si>
  <si>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</si>
  <si>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</si>
  <si>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</si>
  <si>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</si>
  <si>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</si>
  <si>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</si>
  <si>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</si>
  <si>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</si>
  <si>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ASSOCIATED COMPANY</t>
  </si>
  <si>
    <t>DISTRIBUTABLE</t>
  </si>
  <si>
    <t>Share</t>
  </si>
  <si>
    <t>Capital</t>
  </si>
  <si>
    <t>Reserve</t>
  </si>
  <si>
    <t>Other</t>
  </si>
  <si>
    <t>Retained</t>
  </si>
  <si>
    <t>Earnings</t>
  </si>
  <si>
    <t>Total</t>
  </si>
  <si>
    <t>Profit for the year</t>
  </si>
  <si>
    <t xml:space="preserve">   conversion loan stocks</t>
  </si>
  <si>
    <t>At 1 January 2005</t>
  </si>
  <si>
    <t>Profit for the period</t>
  </si>
  <si>
    <t>The condensed consolidated  statement of changes in  equity should be read in  conjunction with  the audited financial statements for the year ended 31 December 2004 and the accompanying explanatory notes attached to the quarterly report.</t>
  </si>
  <si>
    <t>The condensed consolidated cash flow statement should be read in  conjunction with  the audited  financial statements for the year ended  31 December 2004 and the accompanying  explanatory notes attached to the quarterly report.</t>
  </si>
  <si>
    <t>Ended</t>
  </si>
  <si>
    <t>CASH FLOWS FROM OPERATING ACTIVITIES</t>
  </si>
  <si>
    <t xml:space="preserve">   Loss / (Gain) on disposal of property, plant and equipment</t>
  </si>
  <si>
    <t>Income tax paid</t>
  </si>
  <si>
    <t>CASH FLOWS FROM INVESTING ACTIVITIES</t>
  </si>
  <si>
    <t xml:space="preserve">   Acquisition of subsidiary companies, net of cash acquired</t>
  </si>
  <si>
    <t>CASH FLOWS FROM FINANCING ACTIVITIES</t>
  </si>
  <si>
    <t xml:space="preserve">            Cash and bank balances                   </t>
  </si>
  <si>
    <t xml:space="preserve">            Fixed deposit with licensed banks</t>
  </si>
  <si>
    <t xml:space="preserve">   Investment in associated company</t>
  </si>
  <si>
    <t>Pre-acquisition loss</t>
  </si>
  <si>
    <t xml:space="preserve">   Investment in subordinated bonds</t>
  </si>
  <si>
    <t xml:space="preserve">            Fixed deposit pledged</t>
  </si>
  <si>
    <t>Less;    Bank overdraft</t>
  </si>
  <si>
    <t xml:space="preserve">   Purchase of land held for development</t>
  </si>
  <si>
    <t>Net cash generated / (used in) from operating activities</t>
  </si>
  <si>
    <t>Net cash used in investing activities</t>
  </si>
  <si>
    <t>Net cash generated from financing activities</t>
  </si>
  <si>
    <t>Net (decrease) / increase in cash and cash equivalents</t>
  </si>
  <si>
    <t>Progress billings</t>
  </si>
  <si>
    <t xml:space="preserve">   Dividend paid</t>
  </si>
  <si>
    <t>FOR THE FOURTH QUARTER ENDED 31 DECEMBER 2005</t>
  </si>
  <si>
    <t>AS AT 31 DECEMBER 2005</t>
  </si>
  <si>
    <t>Year</t>
  </si>
  <si>
    <t>At 31 December 2004</t>
  </si>
  <si>
    <t>At 31 December 2005</t>
  </si>
  <si>
    <t>Net assets per share (RM)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</si>
</sst>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8">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9" fontId="0" fillId="0" borderId="1" xfId="15" applyNumberFormat="1" applyFont="1" applyBorder="1" applyAlignment="1">
      <alignment/>
    </xf>
    <xf numFmtId="179" fontId="0" fillId="0" borderId="5"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173" fontId="0" fillId="0" borderId="5"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Fon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2" xfId="15" applyNumberFormat="1" applyBorder="1" applyAlignment="1">
      <alignment/>
    </xf>
    <xf numFmtId="41" fontId="0" fillId="0" borderId="6" xfId="15" applyNumberFormat="1" applyFont="1" applyBorder="1" applyAlignment="1">
      <alignment/>
    </xf>
    <xf numFmtId="41" fontId="0" fillId="0" borderId="6" xfId="15" applyNumberForma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1"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0" fontId="0" fillId="0" borderId="1" xfId="0" applyFont="1" applyBorder="1" applyAlignment="1">
      <alignment/>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14" fontId="2" fillId="0" borderId="0" xfId="15" applyNumberFormat="1" applyFont="1" applyAlignment="1">
      <alignment horizontal="center"/>
    </xf>
    <xf numFmtId="41" fontId="0" fillId="0" borderId="3" xfId="15" applyNumberFormat="1" applyFont="1" applyFill="1" applyBorder="1" applyAlignment="1">
      <alignment/>
    </xf>
    <xf numFmtId="184" fontId="0" fillId="0" borderId="0" xfId="0" applyNumberFormat="1" applyFont="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41" fontId="0" fillId="0" borderId="5" xfId="15" applyNumberFormat="1" applyFont="1" applyFill="1" applyBorder="1" applyAlignment="1">
      <alignmen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Alignment="1">
      <alignment vertical="justify" wrapText="1"/>
    </xf>
    <xf numFmtId="0" fontId="0" fillId="0" borderId="0" xfId="0" applyFont="1" applyAlignment="1">
      <alignment horizontal="left" vertical="justify" wrapText="1"/>
    </xf>
    <xf numFmtId="0" fontId="0" fillId="0" borderId="0" xfId="0" applyAlignment="1">
      <alignment horizontal="lef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workbookViewId="0" topLeftCell="A17">
      <selection activeCell="F46" sqref="F46"/>
    </sheetView>
  </sheetViews>
  <sheetFormatPr defaultColWidth="9.140625" defaultRowHeight="12.75"/>
  <cols>
    <col min="1" max="1" width="33.14062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6.7109375" style="26" customWidth="1"/>
    <col min="9" max="9" width="9.140625" style="25" customWidth="1"/>
    <col min="10" max="10" width="12.28125" style="25" bestFit="1" customWidth="1"/>
    <col min="11" max="16384" width="9.140625" style="25" customWidth="1"/>
  </cols>
  <sheetData>
    <row r="1" spans="1:9" ht="16.5">
      <c r="A1" s="90" t="s">
        <v>39</v>
      </c>
      <c r="B1" s="90"/>
      <c r="C1" s="90"/>
      <c r="D1" s="90"/>
      <c r="E1" s="90"/>
      <c r="F1" s="90"/>
      <c r="G1" s="90"/>
      <c r="H1" s="90"/>
      <c r="I1" s="47"/>
    </row>
    <row r="2" spans="1:9" ht="15.75">
      <c r="A2" s="90" t="s">
        <v>51</v>
      </c>
      <c r="B2" s="90"/>
      <c r="C2" s="90"/>
      <c r="D2" s="90"/>
      <c r="E2" s="90"/>
      <c r="F2" s="90"/>
      <c r="G2" s="90"/>
      <c r="H2" s="90"/>
      <c r="I2" s="47"/>
    </row>
    <row r="3" spans="1:9" ht="15.75">
      <c r="A3" s="90" t="s">
        <v>121</v>
      </c>
      <c r="B3" s="90"/>
      <c r="C3" s="90"/>
      <c r="D3" s="90"/>
      <c r="E3" s="90"/>
      <c r="F3" s="90"/>
      <c r="G3" s="90"/>
      <c r="H3" s="90"/>
      <c r="I3" s="47"/>
    </row>
    <row r="7" spans="2:8" ht="13.5" thickBot="1">
      <c r="B7" s="89" t="s">
        <v>0</v>
      </c>
      <c r="C7" s="89"/>
      <c r="D7" s="89"/>
      <c r="F7" s="89" t="s">
        <v>1</v>
      </c>
      <c r="G7" s="89"/>
      <c r="H7" s="89"/>
    </row>
    <row r="8" spans="2:8" ht="17.25" customHeight="1">
      <c r="B8" s="37"/>
      <c r="D8" s="1"/>
      <c r="F8" s="37"/>
      <c r="H8" s="1"/>
    </row>
    <row r="9" spans="2:8" ht="12.75">
      <c r="B9" s="1" t="s">
        <v>3</v>
      </c>
      <c r="D9" s="1" t="s">
        <v>2</v>
      </c>
      <c r="F9" s="1" t="s">
        <v>3</v>
      </c>
      <c r="H9" s="1" t="s">
        <v>2</v>
      </c>
    </row>
    <row r="10" spans="2:8" ht="12.75">
      <c r="B10" s="1" t="s">
        <v>4</v>
      </c>
      <c r="D10" s="1" t="s">
        <v>4</v>
      </c>
      <c r="F10" s="1" t="s">
        <v>5</v>
      </c>
      <c r="H10" s="1" t="s">
        <v>5</v>
      </c>
    </row>
    <row r="11" spans="2:8" ht="12.75">
      <c r="B11" s="6">
        <v>38717</v>
      </c>
      <c r="D11" s="6">
        <v>38352</v>
      </c>
      <c r="F11" s="6">
        <v>38717</v>
      </c>
      <c r="H11" s="6">
        <v>38352</v>
      </c>
    </row>
    <row r="12" spans="2:8" ht="12.75">
      <c r="B12" s="1" t="s">
        <v>6</v>
      </c>
      <c r="D12" s="1" t="s">
        <v>6</v>
      </c>
      <c r="F12" s="1" t="s">
        <v>6</v>
      </c>
      <c r="H12" s="1" t="s">
        <v>6</v>
      </c>
    </row>
    <row r="15" spans="1:10" ht="12.75">
      <c r="A15" s="25" t="s">
        <v>7</v>
      </c>
      <c r="B15" s="26">
        <v>70805</v>
      </c>
      <c r="D15" s="26">
        <f>70079+316</f>
        <v>70395</v>
      </c>
      <c r="F15" s="26">
        <f>249039+124+87+43+294</f>
        <v>249587</v>
      </c>
      <c r="H15" s="26">
        <f>265975+316</f>
        <v>266291</v>
      </c>
      <c r="J15" s="33"/>
    </row>
    <row r="17" spans="1:10" ht="13.5" thickBot="1">
      <c r="A17" s="25" t="s">
        <v>8</v>
      </c>
      <c r="B17" s="27">
        <v>-59477</v>
      </c>
      <c r="D17" s="27">
        <f>-56735+9</f>
        <v>-56726</v>
      </c>
      <c r="F17" s="27">
        <v>-209029</v>
      </c>
      <c r="H17" s="27">
        <f>-223937+9</f>
        <v>-223928</v>
      </c>
      <c r="J17" s="33"/>
    </row>
    <row r="19" spans="1:8" ht="12.75">
      <c r="A19" s="25" t="s">
        <v>9</v>
      </c>
      <c r="B19" s="26">
        <f>SUM(B15:B17)</f>
        <v>11328</v>
      </c>
      <c r="D19" s="26">
        <f>SUM(D15:D17)</f>
        <v>13669</v>
      </c>
      <c r="F19" s="26">
        <f>SUM(F15:F17)</f>
        <v>40558</v>
      </c>
      <c r="H19" s="26">
        <f>SUM(H15:H17)</f>
        <v>42363</v>
      </c>
    </row>
    <row r="21" spans="1:10" ht="13.5" thickBot="1">
      <c r="A21" s="25" t="s">
        <v>10</v>
      </c>
      <c r="B21" s="27">
        <f>378-294</f>
        <v>84</v>
      </c>
      <c r="D21" s="27">
        <f>410-363</f>
        <v>47</v>
      </c>
      <c r="F21" s="27">
        <f>1658-294</f>
        <v>1364</v>
      </c>
      <c r="H21" s="27">
        <f>1283-363</f>
        <v>920</v>
      </c>
      <c r="J21" s="33"/>
    </row>
    <row r="22" spans="2:8" ht="12.75">
      <c r="B22" s="26">
        <f>SUM(B19:B21)</f>
        <v>11412</v>
      </c>
      <c r="D22" s="26">
        <f>SUM(D19:D21)</f>
        <v>13716</v>
      </c>
      <c r="F22" s="26">
        <f>SUM(F19:F21)</f>
        <v>41922</v>
      </c>
      <c r="H22" s="26">
        <f>SUM(H19:H21)</f>
        <v>43283</v>
      </c>
    </row>
    <row r="24" spans="1:10" ht="12.75">
      <c r="A24" s="25" t="s">
        <v>12</v>
      </c>
      <c r="B24" s="26">
        <f>-3526-7-155</f>
        <v>-3688</v>
      </c>
      <c r="D24" s="26">
        <f>-3733-251</f>
        <v>-3984</v>
      </c>
      <c r="F24" s="26">
        <f>-12481-7-155</f>
        <v>-12643</v>
      </c>
      <c r="H24" s="26">
        <f>-11658-251</f>
        <v>-11909</v>
      </c>
      <c r="J24" s="33"/>
    </row>
    <row r="25" spans="1:10" ht="12.75">
      <c r="A25" s="25" t="s">
        <v>33</v>
      </c>
      <c r="B25" s="26">
        <v>-762</v>
      </c>
      <c r="D25" s="26">
        <v>-762</v>
      </c>
      <c r="F25" s="26">
        <v>-3048</v>
      </c>
      <c r="H25" s="26">
        <v>-3048</v>
      </c>
      <c r="J25" s="33"/>
    </row>
    <row r="26" spans="2:8" ht="13.5" thickBot="1">
      <c r="B26" s="27"/>
      <c r="D26" s="27"/>
      <c r="F26" s="27"/>
      <c r="H26" s="27"/>
    </row>
    <row r="28" spans="1:8" ht="12.75">
      <c r="A28" s="25" t="s">
        <v>11</v>
      </c>
      <c r="B28" s="26">
        <f>SUM(B22:B26)</f>
        <v>6962</v>
      </c>
      <c r="D28" s="26">
        <f>SUM(D22:D26)</f>
        <v>8970</v>
      </c>
      <c r="F28" s="26">
        <f>SUM(F22:F26)</f>
        <v>26231</v>
      </c>
      <c r="H28" s="26">
        <f>SUM(H22:H26)</f>
        <v>28326</v>
      </c>
    </row>
    <row r="30" spans="1:8" ht="13.5" thickBot="1">
      <c r="A30" s="25" t="s">
        <v>13</v>
      </c>
      <c r="B30" s="44">
        <f>-1452+155</f>
        <v>-1297</v>
      </c>
      <c r="D30" s="44">
        <f>-1084+164</f>
        <v>-920</v>
      </c>
      <c r="F30" s="44">
        <f>-4939+155</f>
        <v>-4784</v>
      </c>
      <c r="H30" s="44">
        <f>-3197+164</f>
        <v>-3033</v>
      </c>
    </row>
    <row r="32" spans="1:8" ht="12.75">
      <c r="A32" s="25" t="s">
        <v>14</v>
      </c>
      <c r="B32" s="26">
        <f>SUM(B27:B30)</f>
        <v>5665</v>
      </c>
      <c r="D32" s="26">
        <f>SUM(D27:D30)</f>
        <v>8050</v>
      </c>
      <c r="F32" s="26">
        <f>SUM(F27:F30)</f>
        <v>21447</v>
      </c>
      <c r="H32" s="26">
        <f>SUM(H27:H30)</f>
        <v>25293</v>
      </c>
    </row>
    <row r="34" spans="1:8" ht="13.5" thickBot="1">
      <c r="A34" s="25" t="s">
        <v>15</v>
      </c>
      <c r="B34" s="27">
        <f>-3147-35-25+71</f>
        <v>-3136</v>
      </c>
      <c r="D34" s="27">
        <f>-3402+196</f>
        <v>-3206</v>
      </c>
      <c r="F34" s="27">
        <f>-9262-35-25+71</f>
        <v>-9251</v>
      </c>
      <c r="H34" s="27">
        <f>-9251+196</f>
        <v>-9055</v>
      </c>
    </row>
    <row r="36" spans="1:10" ht="12.75">
      <c r="A36" s="25" t="s">
        <v>16</v>
      </c>
      <c r="B36" s="26">
        <f>SUM(B31:B34)</f>
        <v>2529</v>
      </c>
      <c r="D36" s="26">
        <f>SUM(D31:D34)</f>
        <v>4844</v>
      </c>
      <c r="F36" s="26">
        <f>SUM(F31:F34)</f>
        <v>12196</v>
      </c>
      <c r="H36" s="26">
        <f>SUM(H31:H34)</f>
        <v>16238</v>
      </c>
      <c r="J36" s="80"/>
    </row>
    <row r="38" spans="1:8" ht="12.75">
      <c r="A38" s="25" t="s">
        <v>110</v>
      </c>
      <c r="B38" s="26">
        <v>2</v>
      </c>
      <c r="C38" s="25"/>
      <c r="D38" s="26">
        <v>0</v>
      </c>
      <c r="E38" s="25"/>
      <c r="F38" s="26">
        <v>2</v>
      </c>
      <c r="G38" s="25"/>
      <c r="H38" s="26">
        <v>26</v>
      </c>
    </row>
    <row r="39" spans="2:8" ht="13.5" thickBot="1">
      <c r="B39" s="72"/>
      <c r="C39" s="25"/>
      <c r="D39" s="72"/>
      <c r="E39" s="25"/>
      <c r="F39" s="72"/>
      <c r="G39" s="25"/>
      <c r="H39" s="72"/>
    </row>
    <row r="41" spans="1:8" ht="13.5" thickBot="1">
      <c r="A41" s="25" t="s">
        <v>60</v>
      </c>
      <c r="B41" s="28">
        <f>SUM(B35:B39)</f>
        <v>2531</v>
      </c>
      <c r="D41" s="28">
        <f>SUM(D35:D39)</f>
        <v>4844</v>
      </c>
      <c r="F41" s="28">
        <f>SUM(F35:F39)</f>
        <v>12198</v>
      </c>
      <c r="H41" s="28">
        <f>SUM(H35:H39)</f>
        <v>16264</v>
      </c>
    </row>
    <row r="42" ht="13.5" thickTop="1"/>
    <row r="44" spans="1:8" ht="13.5" thickBot="1">
      <c r="A44" s="25" t="s">
        <v>36</v>
      </c>
      <c r="B44" s="45">
        <v>2.2</v>
      </c>
      <c r="D44" s="29">
        <v>4.2</v>
      </c>
      <c r="F44" s="45">
        <v>10.7</v>
      </c>
      <c r="H44" s="29">
        <v>14.3</v>
      </c>
    </row>
    <row r="45" spans="1:8" ht="13.5" thickBot="1">
      <c r="A45" s="25" t="s">
        <v>50</v>
      </c>
      <c r="B45" s="46">
        <v>2.1</v>
      </c>
      <c r="D45" s="30">
        <v>4</v>
      </c>
      <c r="F45" s="46">
        <v>10.1</v>
      </c>
      <c r="H45" s="30">
        <v>12.9</v>
      </c>
    </row>
    <row r="48" ht="12.75">
      <c r="A48" s="5"/>
    </row>
    <row r="49" ht="12.75">
      <c r="A49" s="5"/>
    </row>
    <row r="50" ht="12.75">
      <c r="A50" s="5"/>
    </row>
    <row r="51" ht="12.75">
      <c r="A51" s="5"/>
    </row>
    <row r="52" ht="12.75">
      <c r="A52" s="5"/>
    </row>
    <row r="53" ht="12.75">
      <c r="A53" s="5"/>
    </row>
    <row r="54" spans="1:8" ht="12.75" customHeight="1">
      <c r="A54" s="87" t="s">
        <v>62</v>
      </c>
      <c r="B54" s="88"/>
      <c r="C54" s="88"/>
      <c r="D54" s="88"/>
      <c r="E54" s="88"/>
      <c r="F54" s="88"/>
      <c r="G54" s="88"/>
      <c r="H54" s="88"/>
    </row>
    <row r="55" spans="1:8" ht="12.75">
      <c r="A55" s="88"/>
      <c r="B55" s="88"/>
      <c r="C55" s="88"/>
      <c r="D55" s="88"/>
      <c r="E55" s="88"/>
      <c r="F55" s="88"/>
      <c r="G55" s="88"/>
      <c r="H55" s="88"/>
    </row>
    <row r="56" spans="1:8" ht="12.75">
      <c r="A56" s="34"/>
      <c r="B56" s="38"/>
      <c r="C56" s="34"/>
      <c r="D56" s="34"/>
      <c r="E56" s="34"/>
      <c r="F56" s="38"/>
      <c r="G56" s="34"/>
      <c r="H56" s="34"/>
    </row>
    <row r="57" spans="1:8" ht="12.75">
      <c r="A57" s="5"/>
      <c r="B57" s="31"/>
      <c r="C57" s="31"/>
      <c r="D57" s="31"/>
      <c r="E57" s="31"/>
      <c r="F57" s="31"/>
      <c r="G57" s="31"/>
      <c r="H57" s="31"/>
    </row>
    <row r="58" spans="1:8" ht="12.75">
      <c r="A58" s="5"/>
      <c r="B58" s="31"/>
      <c r="C58" s="31"/>
      <c r="D58" s="31"/>
      <c r="E58" s="31"/>
      <c r="F58" s="31"/>
      <c r="G58" s="31"/>
      <c r="H58" s="31"/>
    </row>
    <row r="59" spans="1:8" ht="12.75">
      <c r="A59" s="5"/>
      <c r="B59" s="31"/>
      <c r="C59" s="31"/>
      <c r="D59" s="31"/>
      <c r="E59" s="31"/>
      <c r="F59" s="31"/>
      <c r="G59" s="31"/>
      <c r="H59" s="31"/>
    </row>
    <row r="60" spans="1:8" ht="12.75">
      <c r="A60" s="5"/>
      <c r="B60" s="31"/>
      <c r="C60" s="31"/>
      <c r="D60" s="31"/>
      <c r="E60" s="31"/>
      <c r="F60" s="31"/>
      <c r="G60" s="31"/>
      <c r="H60" s="31"/>
    </row>
  </sheetData>
  <mergeCells count="6">
    <mergeCell ref="A54:H55"/>
    <mergeCell ref="B7:D7"/>
    <mergeCell ref="F7:H7"/>
    <mergeCell ref="A1:H1"/>
    <mergeCell ref="A2:H2"/>
    <mergeCell ref="A3:H3"/>
  </mergeCells>
  <printOptions/>
  <pageMargins left="0.75" right="0.25" top="0.75" bottom="0.5" header="0.25" footer="0.25"/>
  <pageSetup fitToHeight="1" fitToWidth="1" horizontalDpi="600" verticalDpi="600" orientation="portrait" paperSize="9" scale="8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5"/>
  <sheetViews>
    <sheetView workbookViewId="0" topLeftCell="A25">
      <selection activeCell="B45" sqref="B45"/>
    </sheetView>
  </sheetViews>
  <sheetFormatPr defaultColWidth="9.140625" defaultRowHeight="12.75"/>
  <cols>
    <col min="1" max="1" width="50.7109375" style="0" customWidth="1"/>
    <col min="2" max="2" width="21.7109375" style="36" customWidth="1"/>
    <col min="3" max="3" width="1.7109375" style="0" customWidth="1"/>
    <col min="4" max="4" width="21.7109375" style="2" customWidth="1"/>
    <col min="5" max="5" width="6.7109375" style="0" customWidth="1"/>
  </cols>
  <sheetData>
    <row r="1" spans="1:5" ht="16.5">
      <c r="A1" s="90" t="s">
        <v>39</v>
      </c>
      <c r="B1" s="90"/>
      <c r="C1" s="90"/>
      <c r="D1" s="90"/>
      <c r="E1" s="47"/>
    </row>
    <row r="2" spans="1:5" ht="15.75">
      <c r="A2" s="90" t="s">
        <v>52</v>
      </c>
      <c r="B2" s="90"/>
      <c r="C2" s="90"/>
      <c r="D2" s="90"/>
      <c r="E2" s="47"/>
    </row>
    <row r="3" spans="1:5" ht="15.75">
      <c r="A3" s="90" t="s">
        <v>122</v>
      </c>
      <c r="B3" s="90"/>
      <c r="C3" s="90"/>
      <c r="D3" s="90"/>
      <c r="E3" s="47"/>
    </row>
    <row r="4" spans="1:4" ht="12.75">
      <c r="A4" s="13"/>
      <c r="B4" s="35"/>
      <c r="C4" s="13"/>
      <c r="D4" s="15"/>
    </row>
    <row r="5" spans="1:4" ht="12.75">
      <c r="A5" s="13"/>
      <c r="B5" s="35"/>
      <c r="C5" s="13"/>
      <c r="D5" s="1" t="s">
        <v>17</v>
      </c>
    </row>
    <row r="6" spans="1:4" ht="12.75">
      <c r="A6" s="13"/>
      <c r="B6" s="1" t="s">
        <v>59</v>
      </c>
      <c r="C6" s="13"/>
      <c r="D6" s="1" t="s">
        <v>59</v>
      </c>
    </row>
    <row r="7" spans="1:4" ht="12.75">
      <c r="A7" s="13"/>
      <c r="B7" s="6">
        <v>38717</v>
      </c>
      <c r="C7" s="13"/>
      <c r="D7" s="6" t="s">
        <v>58</v>
      </c>
    </row>
    <row r="8" spans="1:4" ht="12.75">
      <c r="A8" s="13"/>
      <c r="B8" s="1" t="s">
        <v>6</v>
      </c>
      <c r="C8" s="13"/>
      <c r="D8" s="1" t="s">
        <v>6</v>
      </c>
    </row>
    <row r="9" spans="1:4" ht="12.75">
      <c r="A9" s="13"/>
      <c r="B9" s="14"/>
      <c r="C9" s="13"/>
      <c r="D9" s="15"/>
    </row>
    <row r="10" spans="1:4" ht="12.75">
      <c r="A10" s="13"/>
      <c r="B10" s="14"/>
      <c r="C10" s="13"/>
      <c r="D10" s="15"/>
    </row>
    <row r="11" spans="1:4" ht="12.75">
      <c r="A11" s="13" t="s">
        <v>64</v>
      </c>
      <c r="B11" s="14">
        <v>42776</v>
      </c>
      <c r="C11" s="13"/>
      <c r="D11" s="15">
        <v>16445</v>
      </c>
    </row>
    <row r="12" spans="1:4" ht="12.75">
      <c r="A12" s="13" t="s">
        <v>65</v>
      </c>
      <c r="B12" s="14">
        <v>3907</v>
      </c>
      <c r="C12" s="13"/>
      <c r="D12" s="15">
        <v>6876</v>
      </c>
    </row>
    <row r="13" spans="1:4" ht="12.75">
      <c r="A13" s="13" t="s">
        <v>66</v>
      </c>
      <c r="B13" s="14">
        <v>4590</v>
      </c>
      <c r="C13" s="13"/>
      <c r="D13" s="15">
        <v>4770</v>
      </c>
    </row>
    <row r="14" spans="1:4" ht="12.75">
      <c r="A14" s="13" t="s">
        <v>34</v>
      </c>
      <c r="B14" s="14">
        <v>67055</v>
      </c>
      <c r="C14" s="13"/>
      <c r="D14" s="15">
        <v>70101</v>
      </c>
    </row>
    <row r="15" spans="1:4" ht="12.75">
      <c r="A15" s="13" t="s">
        <v>85</v>
      </c>
      <c r="B15" s="14">
        <v>424</v>
      </c>
      <c r="C15" s="13"/>
      <c r="D15" s="15">
        <v>0</v>
      </c>
    </row>
    <row r="16" spans="1:4" ht="13.5" thickBot="1">
      <c r="A16" s="13" t="s">
        <v>67</v>
      </c>
      <c r="B16" s="39">
        <v>29486</v>
      </c>
      <c r="C16" s="13"/>
      <c r="D16" s="16">
        <v>41115</v>
      </c>
    </row>
    <row r="17" spans="1:4" ht="12.75">
      <c r="A17" s="13"/>
      <c r="B17" s="14">
        <f>SUM(B11:B16)</f>
        <v>148238</v>
      </c>
      <c r="C17" s="13"/>
      <c r="D17" s="15">
        <f>SUM(D11:D16)</f>
        <v>139307</v>
      </c>
    </row>
    <row r="18" spans="1:4" ht="12.75">
      <c r="A18" s="13" t="s">
        <v>68</v>
      </c>
      <c r="B18" s="14"/>
      <c r="C18" s="13"/>
      <c r="D18" s="17"/>
    </row>
    <row r="19" spans="1:4" ht="13.5" thickBot="1">
      <c r="A19" s="8"/>
      <c r="B19" s="14"/>
      <c r="C19" s="13"/>
      <c r="D19" s="17"/>
    </row>
    <row r="20" spans="1:4" ht="12.75">
      <c r="A20" s="13" t="s">
        <v>84</v>
      </c>
      <c r="B20" s="42">
        <v>28064</v>
      </c>
      <c r="C20" s="13"/>
      <c r="D20" s="18">
        <v>0</v>
      </c>
    </row>
    <row r="21" spans="1:4" ht="12.75">
      <c r="A21" s="13" t="s">
        <v>69</v>
      </c>
      <c r="B21" s="40">
        <v>62222</v>
      </c>
      <c r="C21" s="13"/>
      <c r="D21" s="40">
        <v>47041</v>
      </c>
    </row>
    <row r="22" spans="1:4" ht="12.75">
      <c r="A22" s="24" t="s">
        <v>70</v>
      </c>
      <c r="B22" s="40">
        <v>97526</v>
      </c>
      <c r="C22" s="13"/>
      <c r="D22" s="40">
        <v>63669</v>
      </c>
    </row>
    <row r="23" spans="1:4" ht="12.75">
      <c r="A23" s="24" t="s">
        <v>71</v>
      </c>
      <c r="B23" s="40">
        <v>3578</v>
      </c>
      <c r="C23" s="13"/>
      <c r="D23" s="40">
        <v>5151</v>
      </c>
    </row>
    <row r="24" spans="1:4" ht="12.75">
      <c r="A24" s="24" t="s">
        <v>42</v>
      </c>
      <c r="B24" s="40">
        <v>454</v>
      </c>
      <c r="C24" s="13"/>
      <c r="D24" s="40">
        <v>612</v>
      </c>
    </row>
    <row r="25" spans="1:4" ht="13.5" thickBot="1">
      <c r="A25" s="24" t="s">
        <v>43</v>
      </c>
      <c r="B25" s="43">
        <v>14308</v>
      </c>
      <c r="C25" s="13"/>
      <c r="D25" s="43">
        <v>28084</v>
      </c>
    </row>
    <row r="26" spans="1:4" ht="13.5" thickBot="1">
      <c r="A26" s="13"/>
      <c r="B26" s="43">
        <f>SUM(B20:B25)</f>
        <v>206152</v>
      </c>
      <c r="C26" s="13"/>
      <c r="D26" s="43">
        <f>SUM(D20:D25)</f>
        <v>144557</v>
      </c>
    </row>
    <row r="27" spans="1:4" ht="12.75">
      <c r="A27" s="13" t="s">
        <v>72</v>
      </c>
      <c r="B27" s="40"/>
      <c r="C27" s="13"/>
      <c r="D27" s="19"/>
    </row>
    <row r="28" spans="1:4" ht="12.75">
      <c r="A28" s="8"/>
      <c r="B28" s="40"/>
      <c r="C28" s="13"/>
      <c r="D28" s="19"/>
    </row>
    <row r="29" spans="1:4" ht="12.75">
      <c r="A29" s="13" t="s">
        <v>73</v>
      </c>
      <c r="B29" s="40">
        <v>58300</v>
      </c>
      <c r="C29" s="13"/>
      <c r="D29" s="19">
        <v>38464</v>
      </c>
    </row>
    <row r="30" spans="1:4" ht="12.75">
      <c r="A30" s="13" t="s">
        <v>74</v>
      </c>
      <c r="B30" s="40">
        <v>5080</v>
      </c>
      <c r="C30" s="13"/>
      <c r="D30" s="19">
        <v>4444</v>
      </c>
    </row>
    <row r="31" spans="1:4" ht="12.75">
      <c r="A31" s="13" t="s">
        <v>75</v>
      </c>
      <c r="B31" s="40">
        <v>4739</v>
      </c>
      <c r="C31" s="13"/>
      <c r="D31" s="19">
        <v>6349</v>
      </c>
    </row>
    <row r="32" spans="1:4" ht="12.75">
      <c r="A32" s="13" t="s">
        <v>119</v>
      </c>
      <c r="B32" s="40">
        <v>19991</v>
      </c>
      <c r="C32" s="13"/>
      <c r="D32" s="19">
        <v>0</v>
      </c>
    </row>
    <row r="33" spans="1:4" ht="12.75">
      <c r="A33" s="13" t="s">
        <v>44</v>
      </c>
      <c r="B33" s="40">
        <v>1844</v>
      </c>
      <c r="C33" s="13"/>
      <c r="D33" s="19">
        <v>2009</v>
      </c>
    </row>
    <row r="34" spans="1:4" ht="12.75">
      <c r="A34" s="13" t="s">
        <v>76</v>
      </c>
      <c r="B34" s="40">
        <v>24471</v>
      </c>
      <c r="C34" s="13"/>
      <c r="D34" s="19">
        <v>12501</v>
      </c>
    </row>
    <row r="35" spans="1:4" ht="12.75">
      <c r="A35" s="13" t="s">
        <v>81</v>
      </c>
      <c r="B35" s="40">
        <v>10396</v>
      </c>
      <c r="C35" s="13"/>
      <c r="D35" s="19">
        <v>0</v>
      </c>
    </row>
    <row r="36" spans="1:4" ht="13.5" thickBot="1">
      <c r="A36" s="13" t="s">
        <v>45</v>
      </c>
      <c r="B36" s="40">
        <v>916</v>
      </c>
      <c r="C36" s="13"/>
      <c r="D36" s="19">
        <v>1273</v>
      </c>
    </row>
    <row r="37" spans="1:4" ht="13.5" thickBot="1">
      <c r="A37" s="13"/>
      <c r="B37" s="41">
        <f>SUM(B29:B36)</f>
        <v>125737</v>
      </c>
      <c r="C37" s="13"/>
      <c r="D37" s="20">
        <f>SUM(D29:D36)</f>
        <v>65040</v>
      </c>
    </row>
    <row r="38" spans="1:4" ht="13.5" thickBot="1">
      <c r="A38" s="13" t="s">
        <v>77</v>
      </c>
      <c r="B38" s="14">
        <f>+B26-B37</f>
        <v>80415</v>
      </c>
      <c r="C38" s="13"/>
      <c r="D38" s="14">
        <f>+D26-D37</f>
        <v>79517</v>
      </c>
    </row>
    <row r="39" spans="1:4" ht="13.5" thickBot="1">
      <c r="A39" s="13"/>
      <c r="B39" s="21">
        <f>+B17+B38</f>
        <v>228653</v>
      </c>
      <c r="C39" s="13"/>
      <c r="D39" s="21">
        <f>+D17+D38</f>
        <v>218824</v>
      </c>
    </row>
    <row r="40" spans="1:4" ht="12.75">
      <c r="A40" s="13"/>
      <c r="B40" s="35"/>
      <c r="C40" s="13"/>
      <c r="D40" s="15"/>
    </row>
    <row r="41" spans="1:4" ht="12.75">
      <c r="A41" s="13" t="s">
        <v>78</v>
      </c>
      <c r="B41" s="35"/>
      <c r="C41" s="13"/>
      <c r="D41" s="15"/>
    </row>
    <row r="42" spans="1:4" ht="12.75">
      <c r="A42" s="13"/>
      <c r="B42" s="35"/>
      <c r="C42" s="13"/>
      <c r="D42" s="15"/>
    </row>
    <row r="43" spans="1:4" ht="12.75">
      <c r="A43" s="13" t="s">
        <v>79</v>
      </c>
      <c r="B43" s="84">
        <v>113749</v>
      </c>
      <c r="C43" s="13"/>
      <c r="D43" s="15">
        <v>113749</v>
      </c>
    </row>
    <row r="44" spans="1:6" ht="13.5" thickBot="1">
      <c r="A44" s="13" t="s">
        <v>46</v>
      </c>
      <c r="B44" s="85">
        <v>38902</v>
      </c>
      <c r="C44" s="13"/>
      <c r="D44" s="16">
        <v>31618</v>
      </c>
      <c r="F44" s="76"/>
    </row>
    <row r="45" spans="1:6" ht="12.75">
      <c r="A45" s="13"/>
      <c r="B45" s="84">
        <f>SUM(B43:B44)</f>
        <v>152651</v>
      </c>
      <c r="C45" s="13"/>
      <c r="D45" s="15">
        <f>SUM(D43:D44)</f>
        <v>145367</v>
      </c>
      <c r="F45" s="76"/>
    </row>
    <row r="46" spans="1:4" ht="12.75">
      <c r="A46" s="13" t="s">
        <v>80</v>
      </c>
      <c r="B46" s="35"/>
      <c r="C46" s="13"/>
      <c r="D46" s="15"/>
    </row>
    <row r="47" spans="1:4" ht="13.5" thickBot="1">
      <c r="A47" s="8"/>
      <c r="B47" s="35"/>
      <c r="C47" s="13"/>
      <c r="D47" s="15"/>
    </row>
    <row r="48" spans="1:4" ht="12.75">
      <c r="A48" s="13" t="s">
        <v>81</v>
      </c>
      <c r="B48" s="42">
        <v>0</v>
      </c>
      <c r="C48" s="13"/>
      <c r="D48" s="18">
        <v>10396</v>
      </c>
    </row>
    <row r="49" spans="1:4" ht="12.75">
      <c r="A49" s="24" t="s">
        <v>44</v>
      </c>
      <c r="B49" s="40">
        <v>1482</v>
      </c>
      <c r="C49" s="13"/>
      <c r="D49" s="19">
        <v>1103</v>
      </c>
    </row>
    <row r="50" spans="1:4" ht="12.75">
      <c r="A50" s="24" t="s">
        <v>82</v>
      </c>
      <c r="B50" s="40">
        <v>73103</v>
      </c>
      <c r="C50" s="13"/>
      <c r="D50" s="19">
        <v>60500</v>
      </c>
    </row>
    <row r="51" spans="1:4" ht="13.5" thickBot="1">
      <c r="A51" s="24" t="s">
        <v>83</v>
      </c>
      <c r="B51" s="43">
        <v>1417</v>
      </c>
      <c r="C51" s="13"/>
      <c r="D51" s="22">
        <v>1458</v>
      </c>
    </row>
    <row r="52" spans="1:4" ht="13.5" thickBot="1">
      <c r="A52" s="13"/>
      <c r="B52" s="14">
        <f>SUM(B48:B51)</f>
        <v>76002</v>
      </c>
      <c r="C52" s="13"/>
      <c r="D52" s="15">
        <f>SUM(D48:D51)</f>
        <v>73457</v>
      </c>
    </row>
    <row r="53" spans="1:4" ht="13.5" thickBot="1">
      <c r="A53" s="13"/>
      <c r="B53" s="21">
        <f>+B45+B52</f>
        <v>228653</v>
      </c>
      <c r="C53" s="13"/>
      <c r="D53" s="21">
        <f>+D45+D52</f>
        <v>218824</v>
      </c>
    </row>
    <row r="54" spans="1:4" ht="12.75">
      <c r="A54" s="13"/>
      <c r="B54" s="35"/>
      <c r="C54" s="13"/>
      <c r="D54" s="15"/>
    </row>
    <row r="55" spans="1:4" ht="13.5" thickBot="1">
      <c r="A55" s="13" t="s">
        <v>126</v>
      </c>
      <c r="B55" s="23">
        <f>+B45/B43</f>
        <v>1.3419986109767998</v>
      </c>
      <c r="C55" s="13"/>
      <c r="D55" s="23">
        <f>+D45/D43</f>
        <v>1.277962883190182</v>
      </c>
    </row>
    <row r="56" spans="1:4" ht="12.75">
      <c r="A56" s="13"/>
      <c r="B56" s="35"/>
      <c r="C56" s="13"/>
      <c r="D56" s="15"/>
    </row>
    <row r="60" spans="1:4" ht="12.75" customHeight="1">
      <c r="A60" s="91" t="s">
        <v>63</v>
      </c>
      <c r="B60" s="91"/>
      <c r="C60" s="91"/>
      <c r="D60" s="91"/>
    </row>
    <row r="61" spans="1:4" ht="12.75">
      <c r="A61" s="91"/>
      <c r="B61" s="91"/>
      <c r="C61" s="91"/>
      <c r="D61" s="91"/>
    </row>
    <row r="65" spans="2:4" ht="12.75">
      <c r="B65" s="2">
        <f>+B39-B53</f>
        <v>0</v>
      </c>
      <c r="D65" s="2">
        <f>+D39-D53</f>
        <v>0</v>
      </c>
    </row>
  </sheetData>
  <mergeCells count="4">
    <mergeCell ref="A60:D61"/>
    <mergeCell ref="A1:D1"/>
    <mergeCell ref="A2:D2"/>
    <mergeCell ref="A3:D3"/>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workbookViewId="0" topLeftCell="A11">
      <selection activeCell="F34" sqref="F34"/>
    </sheetView>
  </sheetViews>
  <sheetFormatPr defaultColWidth="9.140625" defaultRowHeight="12.75"/>
  <cols>
    <col min="1" max="1" width="28.71093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3.7109375" style="26" customWidth="1"/>
    <col min="11" max="11" width="10.57421875" style="25" customWidth="1"/>
    <col min="12" max="16384" width="9.140625" style="25" customWidth="1"/>
  </cols>
  <sheetData>
    <row r="1" spans="1:11" ht="16.5">
      <c r="A1" s="90" t="s">
        <v>39</v>
      </c>
      <c r="B1" s="90"/>
      <c r="C1" s="90"/>
      <c r="D1" s="90"/>
      <c r="E1" s="90"/>
      <c r="F1" s="90"/>
      <c r="G1" s="90"/>
      <c r="H1" s="90"/>
      <c r="I1" s="90"/>
      <c r="J1" s="90"/>
      <c r="K1" s="47"/>
    </row>
    <row r="2" spans="1:11" ht="15.75">
      <c r="A2" s="90" t="s">
        <v>53</v>
      </c>
      <c r="B2" s="90"/>
      <c r="C2" s="90"/>
      <c r="D2" s="90"/>
      <c r="E2" s="90"/>
      <c r="F2" s="90"/>
      <c r="G2" s="90"/>
      <c r="H2" s="90"/>
      <c r="I2" s="90"/>
      <c r="J2" s="90"/>
      <c r="K2" s="47"/>
    </row>
    <row r="3" spans="1:11" ht="15.75">
      <c r="A3" s="90" t="s">
        <v>121</v>
      </c>
      <c r="B3" s="90"/>
      <c r="C3" s="90"/>
      <c r="D3" s="90"/>
      <c r="E3" s="90"/>
      <c r="F3" s="90"/>
      <c r="G3" s="90"/>
      <c r="H3" s="90"/>
      <c r="I3" s="90"/>
      <c r="J3" s="90"/>
      <c r="K3" s="47"/>
    </row>
    <row r="7" spans="2:10" ht="13.5" thickBot="1">
      <c r="B7" s="9"/>
      <c r="C7" s="9"/>
      <c r="D7" s="10"/>
      <c r="E7" s="10" t="s">
        <v>32</v>
      </c>
      <c r="F7" s="11"/>
      <c r="H7" s="10" t="s">
        <v>86</v>
      </c>
      <c r="I7" s="12"/>
      <c r="J7" s="9"/>
    </row>
    <row r="8" spans="2:11" ht="12.75">
      <c r="B8" s="1" t="s">
        <v>87</v>
      </c>
      <c r="C8" s="1"/>
      <c r="D8" s="1" t="s">
        <v>88</v>
      </c>
      <c r="E8" s="73"/>
      <c r="F8" s="1" t="s">
        <v>90</v>
      </c>
      <c r="G8" s="73"/>
      <c r="H8" s="1" t="s">
        <v>91</v>
      </c>
      <c r="I8" s="1"/>
      <c r="J8" s="1"/>
      <c r="K8" s="74"/>
    </row>
    <row r="9" spans="2:11" ht="12.75">
      <c r="B9" s="1" t="s">
        <v>88</v>
      </c>
      <c r="C9" s="1"/>
      <c r="D9" s="1" t="s">
        <v>89</v>
      </c>
      <c r="E9" s="73"/>
      <c r="F9" s="1" t="s">
        <v>89</v>
      </c>
      <c r="G9" s="73"/>
      <c r="H9" s="1" t="s">
        <v>92</v>
      </c>
      <c r="I9" s="1"/>
      <c r="J9" s="1" t="s">
        <v>93</v>
      </c>
      <c r="K9" s="74"/>
    </row>
    <row r="10" spans="2:11" ht="12.75">
      <c r="B10" s="1" t="s">
        <v>6</v>
      </c>
      <c r="C10" s="1"/>
      <c r="D10" s="1" t="s">
        <v>6</v>
      </c>
      <c r="E10" s="1"/>
      <c r="F10" s="1" t="s">
        <v>6</v>
      </c>
      <c r="G10" s="1"/>
      <c r="H10" s="1" t="s">
        <v>6</v>
      </c>
      <c r="I10" s="1"/>
      <c r="J10" s="1" t="s">
        <v>6</v>
      </c>
      <c r="K10" s="74"/>
    </row>
    <row r="11" spans="2:11" ht="12.75">
      <c r="B11" s="73"/>
      <c r="C11" s="73"/>
      <c r="D11" s="73"/>
      <c r="E11" s="73"/>
      <c r="F11" s="73"/>
      <c r="G11" s="73"/>
      <c r="H11" s="73"/>
      <c r="I11" s="73"/>
      <c r="J11" s="73"/>
      <c r="K11" s="74"/>
    </row>
    <row r="13" spans="1:10" s="13" customFormat="1" ht="12.75">
      <c r="A13" s="13" t="s">
        <v>40</v>
      </c>
      <c r="B13" s="15">
        <v>113637</v>
      </c>
      <c r="C13" s="15"/>
      <c r="D13" s="15">
        <v>4026</v>
      </c>
      <c r="E13" s="15"/>
      <c r="F13" s="15">
        <v>401</v>
      </c>
      <c r="G13" s="15"/>
      <c r="H13" s="15">
        <v>13468</v>
      </c>
      <c r="I13" s="15"/>
      <c r="J13" s="15">
        <f>SUM(B13:I13)</f>
        <v>131532</v>
      </c>
    </row>
    <row r="14" spans="1:10" s="13" customFormat="1" ht="12.75">
      <c r="A14" s="13" t="s">
        <v>94</v>
      </c>
      <c r="B14" s="75">
        <v>0</v>
      </c>
      <c r="C14" s="15"/>
      <c r="D14" s="75">
        <v>0</v>
      </c>
      <c r="E14" s="15"/>
      <c r="F14" s="75">
        <v>0</v>
      </c>
      <c r="G14" s="15"/>
      <c r="H14" s="82">
        <v>16264</v>
      </c>
      <c r="I14" s="15"/>
      <c r="J14" s="75">
        <f>SUM(B14:I14)</f>
        <v>16264</v>
      </c>
    </row>
    <row r="15" spans="2:10" s="13" customFormat="1" ht="12.75">
      <c r="B15" s="15">
        <f>+B13+B14</f>
        <v>113637</v>
      </c>
      <c r="C15" s="15"/>
      <c r="D15" s="15">
        <f>+D13+D14</f>
        <v>4026</v>
      </c>
      <c r="E15" s="15"/>
      <c r="F15" s="15">
        <f>+F13+F14</f>
        <v>401</v>
      </c>
      <c r="G15" s="15"/>
      <c r="H15" s="15">
        <f>+H13+H14</f>
        <v>29732</v>
      </c>
      <c r="I15" s="15"/>
      <c r="J15" s="15">
        <f>+J13+J14</f>
        <v>147796</v>
      </c>
    </row>
    <row r="16" spans="2:10" s="13" customFormat="1" ht="12.75">
      <c r="B16" s="15"/>
      <c r="C16" s="15"/>
      <c r="D16" s="15"/>
      <c r="E16" s="15"/>
      <c r="F16" s="15"/>
      <c r="G16" s="15"/>
      <c r="H16" s="15"/>
      <c r="I16" s="15"/>
      <c r="J16" s="15"/>
    </row>
    <row r="17" spans="1:10" s="13" customFormat="1" ht="12.75">
      <c r="A17" s="13" t="s">
        <v>37</v>
      </c>
      <c r="B17" s="15">
        <v>59</v>
      </c>
      <c r="C17" s="15"/>
      <c r="D17" s="15">
        <v>0</v>
      </c>
      <c r="E17" s="15"/>
      <c r="F17" s="15">
        <v>0</v>
      </c>
      <c r="G17" s="15"/>
      <c r="H17" s="15">
        <v>0</v>
      </c>
      <c r="I17" s="15"/>
      <c r="J17" s="15">
        <f>SUM(B17:I17)</f>
        <v>59</v>
      </c>
    </row>
    <row r="18" spans="1:10" s="13" customFormat="1" ht="12.75">
      <c r="A18" s="13" t="s">
        <v>38</v>
      </c>
      <c r="B18" s="15">
        <v>53</v>
      </c>
      <c r="C18" s="15"/>
      <c r="D18" s="15">
        <v>0</v>
      </c>
      <c r="E18" s="15"/>
      <c r="F18" s="15">
        <v>0</v>
      </c>
      <c r="G18" s="15"/>
      <c r="H18" s="15">
        <v>0</v>
      </c>
      <c r="I18" s="15"/>
      <c r="J18" s="15">
        <f>SUM(B18:I18)</f>
        <v>53</v>
      </c>
    </row>
    <row r="19" spans="1:10" s="13" customFormat="1" ht="12.75">
      <c r="A19" s="13" t="s">
        <v>41</v>
      </c>
      <c r="B19" s="15"/>
      <c r="C19" s="15"/>
      <c r="D19" s="15"/>
      <c r="E19" s="15"/>
      <c r="F19" s="15"/>
      <c r="G19" s="15"/>
      <c r="H19" s="15"/>
      <c r="I19" s="15"/>
      <c r="J19" s="15"/>
    </row>
    <row r="20" spans="1:10" s="13" customFormat="1" ht="12.75">
      <c r="A20" s="13" t="s">
        <v>95</v>
      </c>
      <c r="B20" s="15">
        <v>0</v>
      </c>
      <c r="C20" s="15"/>
      <c r="D20" s="15">
        <v>0</v>
      </c>
      <c r="E20" s="15"/>
      <c r="F20" s="15">
        <v>-266</v>
      </c>
      <c r="G20" s="15"/>
      <c r="H20" s="15">
        <v>0</v>
      </c>
      <c r="I20" s="15"/>
      <c r="J20" s="15">
        <f>SUM(B20:I20)</f>
        <v>-266</v>
      </c>
    </row>
    <row r="21" spans="1:10" s="13" customFormat="1" ht="12.75">
      <c r="A21" s="13" t="s">
        <v>35</v>
      </c>
      <c r="B21" s="15">
        <v>0</v>
      </c>
      <c r="C21" s="15"/>
      <c r="D21" s="15">
        <v>0</v>
      </c>
      <c r="E21" s="15"/>
      <c r="F21" s="15">
        <v>0</v>
      </c>
      <c r="G21" s="15"/>
      <c r="H21" s="15">
        <v>-2275</v>
      </c>
      <c r="I21" s="15"/>
      <c r="J21" s="15">
        <f>SUM(B21:I21)</f>
        <v>-2275</v>
      </c>
    </row>
    <row r="22" spans="1:10" s="13" customFormat="1" ht="13.5" thickBot="1">
      <c r="A22" s="13" t="s">
        <v>124</v>
      </c>
      <c r="B22" s="32">
        <f>SUM(B15:B21)</f>
        <v>113749</v>
      </c>
      <c r="C22" s="15"/>
      <c r="D22" s="32">
        <f>SUM(D15:D21)</f>
        <v>4026</v>
      </c>
      <c r="E22" s="15"/>
      <c r="F22" s="32">
        <f>SUM(F15:F21)</f>
        <v>135</v>
      </c>
      <c r="G22" s="15"/>
      <c r="H22" s="83">
        <f>SUM(H15:H21)</f>
        <v>27457</v>
      </c>
      <c r="I22" s="15"/>
      <c r="J22" s="32">
        <f>SUM(J15:J21)</f>
        <v>145367</v>
      </c>
    </row>
    <row r="23" spans="3:9" ht="12.75">
      <c r="C23" s="15"/>
      <c r="E23" s="15"/>
      <c r="G23" s="15"/>
      <c r="I23" s="15"/>
    </row>
    <row r="24" spans="3:9" ht="12.75">
      <c r="C24" s="15"/>
      <c r="E24" s="15"/>
      <c r="G24" s="15"/>
      <c r="I24" s="15"/>
    </row>
    <row r="25" spans="3:9" ht="12.75">
      <c r="C25" s="15"/>
      <c r="E25" s="15"/>
      <c r="G25" s="15"/>
      <c r="I25" s="15"/>
    </row>
    <row r="26" spans="1:10" ht="12.75">
      <c r="A26" s="13" t="s">
        <v>96</v>
      </c>
      <c r="B26" s="15">
        <v>113749</v>
      </c>
      <c r="C26" s="15"/>
      <c r="D26" s="15">
        <v>4026</v>
      </c>
      <c r="E26" s="15"/>
      <c r="F26" s="15">
        <v>135</v>
      </c>
      <c r="G26" s="15"/>
      <c r="H26" s="81">
        <v>27457</v>
      </c>
      <c r="I26" s="15"/>
      <c r="J26" s="15">
        <f>SUM(B26:I26)</f>
        <v>145367</v>
      </c>
    </row>
    <row r="27" spans="1:10" ht="12.75">
      <c r="A27" s="13" t="s">
        <v>97</v>
      </c>
      <c r="B27" s="75">
        <v>0</v>
      </c>
      <c r="C27" s="15"/>
      <c r="D27" s="75">
        <v>0</v>
      </c>
      <c r="E27" s="15"/>
      <c r="F27" s="75">
        <v>0</v>
      </c>
      <c r="G27" s="15"/>
      <c r="H27" s="82">
        <f>+'Income St'!F41</f>
        <v>12198</v>
      </c>
      <c r="I27" s="15"/>
      <c r="J27" s="75">
        <f>SUM(B27:I27)</f>
        <v>12198</v>
      </c>
    </row>
    <row r="28" spans="1:10" ht="12.75">
      <c r="A28" s="13"/>
      <c r="B28" s="15">
        <f>+B26+B27</f>
        <v>113749</v>
      </c>
      <c r="C28" s="15"/>
      <c r="D28" s="15">
        <f>+D26+D27</f>
        <v>4026</v>
      </c>
      <c r="E28" s="15"/>
      <c r="F28" s="15">
        <f>+F26+F27</f>
        <v>135</v>
      </c>
      <c r="G28" s="15"/>
      <c r="H28" s="81">
        <f>+H26+H27</f>
        <v>39655</v>
      </c>
      <c r="I28" s="15"/>
      <c r="J28" s="15">
        <f>+J26+J27</f>
        <v>157565</v>
      </c>
    </row>
    <row r="29" spans="1:10" ht="12.75">
      <c r="A29" s="13"/>
      <c r="B29" s="15"/>
      <c r="C29" s="15"/>
      <c r="D29" s="15"/>
      <c r="E29" s="15"/>
      <c r="F29" s="15"/>
      <c r="G29" s="15"/>
      <c r="H29" s="81"/>
      <c r="I29" s="15"/>
      <c r="J29" s="15"/>
    </row>
    <row r="30" spans="1:10" ht="12.75">
      <c r="A30" s="13" t="s">
        <v>37</v>
      </c>
      <c r="B30" s="15">
        <v>0</v>
      </c>
      <c r="C30" s="15"/>
      <c r="D30" s="15">
        <v>0</v>
      </c>
      <c r="E30" s="15"/>
      <c r="F30" s="15">
        <v>0</v>
      </c>
      <c r="G30" s="15"/>
      <c r="H30" s="81">
        <v>0</v>
      </c>
      <c r="I30" s="15"/>
      <c r="J30" s="15">
        <f>SUM(B30:I30)</f>
        <v>0</v>
      </c>
    </row>
    <row r="31" spans="1:10" ht="12.75">
      <c r="A31" s="13" t="s">
        <v>38</v>
      </c>
      <c r="B31" s="15">
        <v>0</v>
      </c>
      <c r="C31" s="15"/>
      <c r="D31" s="15">
        <v>0</v>
      </c>
      <c r="E31" s="15"/>
      <c r="F31" s="15">
        <v>0</v>
      </c>
      <c r="G31" s="15"/>
      <c r="H31" s="81">
        <v>0</v>
      </c>
      <c r="I31" s="15"/>
      <c r="J31" s="15">
        <f>SUM(B31:I31)</f>
        <v>0</v>
      </c>
    </row>
    <row r="32" spans="1:10" ht="12.75">
      <c r="A32" s="13" t="s">
        <v>41</v>
      </c>
      <c r="B32" s="15"/>
      <c r="C32" s="15"/>
      <c r="D32" s="15"/>
      <c r="E32" s="15"/>
      <c r="F32" s="15"/>
      <c r="G32" s="15"/>
      <c r="H32" s="81"/>
      <c r="I32" s="15"/>
      <c r="J32" s="15"/>
    </row>
    <row r="33" spans="1:10" ht="12.75">
      <c r="A33" s="13" t="s">
        <v>95</v>
      </c>
      <c r="B33" s="15">
        <v>0</v>
      </c>
      <c r="C33" s="15"/>
      <c r="D33" s="15">
        <v>0</v>
      </c>
      <c r="E33" s="15"/>
      <c r="F33" s="15">
        <v>0</v>
      </c>
      <c r="G33" s="15"/>
      <c r="H33" s="81">
        <v>0</v>
      </c>
      <c r="I33" s="15"/>
      <c r="J33" s="15">
        <f>SUM(B33:I33)</f>
        <v>0</v>
      </c>
    </row>
    <row r="34" spans="1:10" ht="12.75">
      <c r="A34" s="13" t="s">
        <v>35</v>
      </c>
      <c r="B34" s="15">
        <v>0</v>
      </c>
      <c r="C34" s="15"/>
      <c r="D34" s="15">
        <v>0</v>
      </c>
      <c r="E34" s="15"/>
      <c r="F34" s="15">
        <v>0</v>
      </c>
      <c r="G34" s="15"/>
      <c r="H34" s="81">
        <v>-4914</v>
      </c>
      <c r="I34" s="15"/>
      <c r="J34" s="15">
        <f>SUM(B34:I34)</f>
        <v>-4914</v>
      </c>
    </row>
    <row r="35" spans="1:10" ht="13.5" thickBot="1">
      <c r="A35" s="13" t="s">
        <v>125</v>
      </c>
      <c r="B35" s="32">
        <f>SUM(B28:B34)</f>
        <v>113749</v>
      </c>
      <c r="C35" s="15"/>
      <c r="D35" s="32">
        <f>SUM(D28:D34)</f>
        <v>4026</v>
      </c>
      <c r="E35" s="15"/>
      <c r="F35" s="32">
        <f>SUM(F28:F34)</f>
        <v>135</v>
      </c>
      <c r="G35" s="15"/>
      <c r="H35" s="83">
        <f>SUM(H28:H34)</f>
        <v>34741</v>
      </c>
      <c r="I35" s="15"/>
      <c r="J35" s="32">
        <f>SUM(J28:J34)</f>
        <v>152651</v>
      </c>
    </row>
    <row r="36" spans="3:9" ht="12.75">
      <c r="C36" s="15"/>
      <c r="E36" s="15"/>
      <c r="G36" s="15"/>
      <c r="I36" s="15"/>
    </row>
    <row r="37" spans="3:9" ht="12.75">
      <c r="C37" s="15"/>
      <c r="E37" s="15"/>
      <c r="G37" s="15"/>
      <c r="I37" s="15"/>
    </row>
    <row r="38" spans="3:9" ht="12.75">
      <c r="C38" s="15"/>
      <c r="E38" s="15"/>
      <c r="G38" s="15"/>
      <c r="I38" s="15"/>
    </row>
    <row r="39" spans="3:9" ht="12.75">
      <c r="C39" s="15"/>
      <c r="E39" s="15"/>
      <c r="G39" s="15"/>
      <c r="I39" s="15"/>
    </row>
    <row r="40" spans="3:9" ht="12.75">
      <c r="C40" s="15"/>
      <c r="E40" s="15"/>
      <c r="G40" s="15"/>
      <c r="I40" s="15"/>
    </row>
    <row r="41" spans="3:9" ht="12.75">
      <c r="C41" s="15"/>
      <c r="E41" s="15"/>
      <c r="G41" s="15"/>
      <c r="I41" s="15"/>
    </row>
    <row r="42" spans="3:9" ht="12.75">
      <c r="C42" s="15"/>
      <c r="E42" s="15"/>
      <c r="G42" s="15"/>
      <c r="I42" s="15"/>
    </row>
    <row r="43" spans="3:9" ht="12.75">
      <c r="C43" s="15"/>
      <c r="E43" s="15"/>
      <c r="G43" s="15"/>
      <c r="I43" s="15"/>
    </row>
    <row r="44" spans="3:9" ht="12.75">
      <c r="C44" s="15"/>
      <c r="E44" s="15"/>
      <c r="G44" s="15"/>
      <c r="I44" s="15"/>
    </row>
    <row r="45" spans="3:9" ht="12.75">
      <c r="C45" s="15"/>
      <c r="E45" s="15"/>
      <c r="G45" s="15"/>
      <c r="I45" s="15"/>
    </row>
    <row r="48" spans="1:10" ht="12.75" customHeight="1">
      <c r="A48" s="92" t="s">
        <v>98</v>
      </c>
      <c r="B48" s="92"/>
      <c r="C48" s="92"/>
      <c r="D48" s="92"/>
      <c r="E48" s="92"/>
      <c r="F48" s="92"/>
      <c r="G48" s="92"/>
      <c r="H48" s="92"/>
      <c r="I48" s="92"/>
      <c r="J48" s="92"/>
    </row>
    <row r="49" spans="1:10" ht="12.75">
      <c r="A49" s="92"/>
      <c r="B49" s="92"/>
      <c r="C49" s="92"/>
      <c r="D49" s="92"/>
      <c r="E49" s="92"/>
      <c r="F49" s="92"/>
      <c r="G49" s="92"/>
      <c r="H49" s="92"/>
      <c r="I49" s="92"/>
      <c r="J49" s="92"/>
    </row>
    <row r="50" spans="1:10" ht="12.75">
      <c r="A50" s="48"/>
      <c r="B50" s="48"/>
      <c r="C50" s="48"/>
      <c r="D50" s="48"/>
      <c r="E50" s="48"/>
      <c r="F50" s="48"/>
      <c r="G50" s="48"/>
      <c r="H50" s="48"/>
      <c r="I50" s="48"/>
      <c r="J50" s="48"/>
    </row>
  </sheetData>
  <mergeCells count="4">
    <mergeCell ref="A48:J49"/>
    <mergeCell ref="A1:J1"/>
    <mergeCell ref="A2:J2"/>
    <mergeCell ref="A3:J3"/>
  </mergeCells>
  <printOptions/>
  <pageMargins left="0.75" right="0.17" top="0.75" bottom="0.5" header="0.48" footer="0.38"/>
  <pageSetup fitToHeight="1" fitToWidth="1" horizontalDpi="600" verticalDpi="600" orientation="portrait" paperSize="9" scale="82"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workbookViewId="0" topLeftCell="A44">
      <selection activeCell="A39" sqref="A39:IV39"/>
    </sheetView>
  </sheetViews>
  <sheetFormatPr defaultColWidth="9.140625" defaultRowHeight="12.75"/>
  <cols>
    <col min="1" max="1" width="66.7109375" style="3" customWidth="1"/>
    <col min="2" max="2" width="18.7109375" style="55" customWidth="1"/>
    <col min="3" max="3" width="2.7109375" style="56" customWidth="1"/>
    <col min="4" max="4" width="18.7109375" style="56" customWidth="1"/>
    <col min="6" max="6" width="9.57421875" style="0" bestFit="1" customWidth="1"/>
  </cols>
  <sheetData>
    <row r="1" spans="1:4" ht="16.5">
      <c r="A1" s="90" t="s">
        <v>39</v>
      </c>
      <c r="B1" s="90"/>
      <c r="C1" s="90"/>
      <c r="D1" s="90"/>
    </row>
    <row r="2" spans="1:4" ht="15.75">
      <c r="A2" s="90" t="s">
        <v>54</v>
      </c>
      <c r="B2" s="90"/>
      <c r="C2" s="90"/>
      <c r="D2" s="90"/>
    </row>
    <row r="3" spans="1:10" ht="15.75">
      <c r="A3" s="90" t="s">
        <v>121</v>
      </c>
      <c r="B3" s="90"/>
      <c r="C3" s="90"/>
      <c r="D3" s="90"/>
      <c r="E3" s="47"/>
      <c r="F3" s="47"/>
      <c r="G3" s="47"/>
      <c r="H3" s="47"/>
      <c r="I3" s="47"/>
      <c r="J3" s="47"/>
    </row>
    <row r="4" spans="1:4" ht="15.75">
      <c r="A4" s="7"/>
      <c r="B4" s="50"/>
      <c r="C4" s="50"/>
      <c r="D4" s="50"/>
    </row>
    <row r="5" spans="2:4" ht="12.75">
      <c r="B5" s="52"/>
      <c r="C5" s="51"/>
      <c r="D5" s="52"/>
    </row>
    <row r="6" spans="2:4" ht="12.75">
      <c r="B6" s="52" t="s">
        <v>123</v>
      </c>
      <c r="C6" s="51"/>
      <c r="D6" s="52" t="s">
        <v>123</v>
      </c>
    </row>
    <row r="7" spans="2:4" ht="12.75">
      <c r="B7" s="52" t="s">
        <v>100</v>
      </c>
      <c r="C7" s="51"/>
      <c r="D7" s="52" t="s">
        <v>100</v>
      </c>
    </row>
    <row r="8" spans="2:4" ht="12.75">
      <c r="B8" s="78">
        <v>38717</v>
      </c>
      <c r="C8" s="51"/>
      <c r="D8" s="78">
        <v>38352</v>
      </c>
    </row>
    <row r="9" spans="1:4" ht="12.75">
      <c r="A9" s="13"/>
      <c r="B9" s="53" t="s">
        <v>6</v>
      </c>
      <c r="C9" s="53"/>
      <c r="D9" s="54" t="s">
        <v>6</v>
      </c>
    </row>
    <row r="10" ht="12.75">
      <c r="A10" s="13" t="s">
        <v>101</v>
      </c>
    </row>
    <row r="11" ht="12.75">
      <c r="A11" s="13"/>
    </row>
    <row r="12" spans="1:4" ht="12.75">
      <c r="A12" s="13" t="s">
        <v>18</v>
      </c>
      <c r="B12" s="57">
        <f>+'Income St'!F32</f>
        <v>21447</v>
      </c>
      <c r="C12" s="58"/>
      <c r="D12" s="58">
        <v>25293</v>
      </c>
    </row>
    <row r="13" spans="1:4" ht="12.75">
      <c r="A13" s="13"/>
      <c r="B13" s="57"/>
      <c r="C13" s="58"/>
      <c r="D13" s="58"/>
    </row>
    <row r="14" spans="1:4" ht="12.75">
      <c r="A14" s="13" t="s">
        <v>19</v>
      </c>
      <c r="B14" s="57"/>
      <c r="C14" s="58"/>
      <c r="D14" s="58"/>
    </row>
    <row r="15" spans="1:4" ht="12.75">
      <c r="A15" s="13" t="s">
        <v>20</v>
      </c>
      <c r="B15" s="57">
        <f>-'Income St'!F25</f>
        <v>3048</v>
      </c>
      <c r="C15" s="58"/>
      <c r="D15" s="58">
        <v>3048</v>
      </c>
    </row>
    <row r="16" spans="1:4" ht="12.75">
      <c r="A16" s="13" t="s">
        <v>21</v>
      </c>
      <c r="B16" s="57">
        <v>4738</v>
      </c>
      <c r="C16" s="58"/>
      <c r="D16" s="58">
        <v>4641</v>
      </c>
    </row>
    <row r="17" spans="1:4" ht="12.75">
      <c r="A17" s="13" t="s">
        <v>102</v>
      </c>
      <c r="B17" s="58">
        <v>82</v>
      </c>
      <c r="C17" s="58"/>
      <c r="D17" s="58">
        <v>0</v>
      </c>
    </row>
    <row r="18" spans="1:4" ht="12.75">
      <c r="A18" s="13" t="s">
        <v>48</v>
      </c>
      <c r="B18" s="57">
        <v>4468</v>
      </c>
      <c r="C18" s="58"/>
      <c r="D18" s="58">
        <v>3033</v>
      </c>
    </row>
    <row r="19" spans="1:4" ht="12.75">
      <c r="A19" s="13" t="s">
        <v>22</v>
      </c>
      <c r="B19" s="58">
        <v>-565</v>
      </c>
      <c r="C19" s="58"/>
      <c r="D19" s="58">
        <v>-360</v>
      </c>
    </row>
    <row r="20" spans="1:4" ht="13.5" thickBot="1">
      <c r="A20" s="13" t="s">
        <v>49</v>
      </c>
      <c r="B20" s="59">
        <v>2</v>
      </c>
      <c r="C20" s="58"/>
      <c r="D20" s="60">
        <v>26</v>
      </c>
    </row>
    <row r="21" spans="1:4" ht="12.75">
      <c r="A21" s="13" t="s">
        <v>23</v>
      </c>
      <c r="B21" s="58">
        <f>SUM(B12:B20)</f>
        <v>33220</v>
      </c>
      <c r="C21" s="58"/>
      <c r="D21" s="58">
        <f>SUM(D12:D20)</f>
        <v>35681</v>
      </c>
    </row>
    <row r="22" spans="1:4" ht="13.5" thickBot="1">
      <c r="A22" s="13"/>
      <c r="B22" s="57"/>
      <c r="C22" s="58"/>
      <c r="D22" s="58"/>
    </row>
    <row r="23" spans="1:4" ht="12.75">
      <c r="A23" s="13" t="s">
        <v>24</v>
      </c>
      <c r="B23" s="61">
        <v>-53327</v>
      </c>
      <c r="C23" s="58"/>
      <c r="D23" s="62">
        <v>-77220</v>
      </c>
    </row>
    <row r="24" spans="1:4" ht="13.5" thickBot="1">
      <c r="A24" s="13" t="s">
        <v>25</v>
      </c>
      <c r="B24" s="63">
        <v>39492</v>
      </c>
      <c r="C24" s="58"/>
      <c r="D24" s="64">
        <v>46641</v>
      </c>
    </row>
    <row r="25" spans="1:4" ht="13.5" thickBot="1">
      <c r="A25" s="13"/>
      <c r="B25" s="65">
        <f>+B23+B24</f>
        <v>-13835</v>
      </c>
      <c r="C25" s="58"/>
      <c r="D25" s="65">
        <f>+D23+D24</f>
        <v>-30579</v>
      </c>
    </row>
    <row r="26" spans="1:4" ht="12.75">
      <c r="A26" s="24" t="s">
        <v>55</v>
      </c>
      <c r="B26" s="58">
        <f>+B25+B21</f>
        <v>19385</v>
      </c>
      <c r="C26" s="58"/>
      <c r="D26" s="58">
        <f>+D25+D21</f>
        <v>5102</v>
      </c>
    </row>
    <row r="27" spans="1:4" ht="12.75">
      <c r="A27" s="24"/>
      <c r="B27" s="58"/>
      <c r="C27" s="58"/>
      <c r="D27" s="58"/>
    </row>
    <row r="28" spans="1:4" ht="13.5" thickBot="1">
      <c r="A28" s="24" t="s">
        <v>103</v>
      </c>
      <c r="B28" s="60">
        <v>-9491</v>
      </c>
      <c r="C28" s="58"/>
      <c r="D28" s="60">
        <v>-7603</v>
      </c>
    </row>
    <row r="29" ht="12.75">
      <c r="A29" s="13"/>
    </row>
    <row r="30" spans="1:4" ht="12.75">
      <c r="A30" s="13" t="s">
        <v>115</v>
      </c>
      <c r="B30" s="58">
        <f>+B26+B28</f>
        <v>9894</v>
      </c>
      <c r="C30" s="58"/>
      <c r="D30" s="58">
        <f>+D26+D28</f>
        <v>-2501</v>
      </c>
    </row>
    <row r="31" spans="1:4" ht="12.75">
      <c r="A31" s="13"/>
      <c r="B31" s="57"/>
      <c r="C31" s="58"/>
      <c r="D31" s="58"/>
    </row>
    <row r="32" spans="1:4" ht="12.75">
      <c r="A32" s="13"/>
      <c r="B32" s="57"/>
      <c r="C32" s="58"/>
      <c r="D32" s="58"/>
    </row>
    <row r="33" spans="1:4" ht="12.75">
      <c r="A33" s="13" t="s">
        <v>104</v>
      </c>
      <c r="B33" s="57"/>
      <c r="C33" s="58"/>
      <c r="D33" s="58"/>
    </row>
    <row r="34" spans="1:4" ht="13.5" thickBot="1">
      <c r="A34" s="13"/>
      <c r="B34" s="57"/>
      <c r="C34" s="57"/>
      <c r="D34" s="57"/>
    </row>
    <row r="35" spans="1:4" ht="12.75">
      <c r="A35" s="13" t="s">
        <v>105</v>
      </c>
      <c r="B35" s="61">
        <v>0</v>
      </c>
      <c r="C35" s="57"/>
      <c r="D35" s="61">
        <v>-12</v>
      </c>
    </row>
    <row r="36" spans="1:4" ht="12.75">
      <c r="A36" s="13" t="s">
        <v>111</v>
      </c>
      <c r="B36" s="66">
        <v>0</v>
      </c>
      <c r="C36" s="57"/>
      <c r="D36" s="66">
        <v>-4500</v>
      </c>
    </row>
    <row r="37" spans="1:4" ht="12.75">
      <c r="A37" s="13" t="s">
        <v>26</v>
      </c>
      <c r="B37" s="66">
        <v>564</v>
      </c>
      <c r="C37" s="57"/>
      <c r="D37" s="66">
        <v>360</v>
      </c>
    </row>
    <row r="38" spans="1:4" ht="12.75">
      <c r="A38" s="13" t="s">
        <v>109</v>
      </c>
      <c r="B38" s="66">
        <v>-474</v>
      </c>
      <c r="C38" s="57"/>
      <c r="D38" s="66">
        <v>0</v>
      </c>
    </row>
    <row r="39" spans="1:4" ht="12.75">
      <c r="A39" s="13" t="s">
        <v>114</v>
      </c>
      <c r="B39" s="79">
        <v>-24340</v>
      </c>
      <c r="C39" s="57"/>
      <c r="D39" s="66">
        <v>-35884</v>
      </c>
    </row>
    <row r="40" spans="1:4" ht="13.5" thickBot="1">
      <c r="A40" s="13" t="s">
        <v>27</v>
      </c>
      <c r="B40" s="63">
        <f>-3252+180-11489</f>
        <v>-14561</v>
      </c>
      <c r="C40" s="57"/>
      <c r="D40" s="63">
        <v>932</v>
      </c>
    </row>
    <row r="41" spans="1:4" ht="12.75">
      <c r="A41" s="13" t="s">
        <v>116</v>
      </c>
      <c r="B41" s="57">
        <f>SUM(B35:B40)</f>
        <v>-38811</v>
      </c>
      <c r="C41" s="57"/>
      <c r="D41" s="57">
        <f>SUM(D35:D40)</f>
        <v>-39104</v>
      </c>
    </row>
    <row r="42" spans="1:4" ht="12.75">
      <c r="A42" s="13"/>
      <c r="B42" s="57"/>
      <c r="C42" s="57"/>
      <c r="D42" s="57"/>
    </row>
    <row r="43" spans="1:4" ht="12.75">
      <c r="A43" s="13"/>
      <c r="B43" s="57"/>
      <c r="C43" s="57"/>
      <c r="D43" s="57"/>
    </row>
    <row r="44" spans="1:4" ht="12.75">
      <c r="A44" s="13" t="s">
        <v>106</v>
      </c>
      <c r="B44" s="57"/>
      <c r="C44" s="57"/>
      <c r="D44" s="57"/>
    </row>
    <row r="45" spans="1:4" ht="13.5" thickBot="1">
      <c r="A45" s="13"/>
      <c r="B45" s="57"/>
      <c r="C45" s="57"/>
      <c r="D45" s="57"/>
    </row>
    <row r="46" spans="1:4" ht="12.75" customHeight="1">
      <c r="A46" s="13" t="s">
        <v>28</v>
      </c>
      <c r="B46" s="61">
        <v>368</v>
      </c>
      <c r="C46" s="57"/>
      <c r="D46" s="61">
        <v>916</v>
      </c>
    </row>
    <row r="47" spans="1:4" ht="12.75" customHeight="1">
      <c r="A47" s="13" t="s">
        <v>120</v>
      </c>
      <c r="B47" s="66">
        <v>-4914</v>
      </c>
      <c r="C47" s="57"/>
      <c r="D47" s="66">
        <v>-2275</v>
      </c>
    </row>
    <row r="48" spans="1:4" ht="12.75" customHeight="1">
      <c r="A48" s="13" t="s">
        <v>29</v>
      </c>
      <c r="B48" s="66">
        <v>-4782</v>
      </c>
      <c r="C48" s="57"/>
      <c r="D48" s="66">
        <v>-3007</v>
      </c>
    </row>
    <row r="49" spans="1:4" ht="12.75" customHeight="1">
      <c r="A49" s="13" t="s">
        <v>56</v>
      </c>
      <c r="B49" s="66">
        <v>19204</v>
      </c>
      <c r="C49" s="57"/>
      <c r="D49" s="66">
        <v>60500</v>
      </c>
    </row>
    <row r="50" spans="1:4" ht="13.5" thickBot="1">
      <c r="A50" s="13" t="s">
        <v>57</v>
      </c>
      <c r="B50" s="63">
        <v>-1193</v>
      </c>
      <c r="C50" s="57"/>
      <c r="D50" s="63">
        <v>-1903</v>
      </c>
    </row>
    <row r="51" spans="1:4" ht="12.75">
      <c r="A51" s="13" t="s">
        <v>117</v>
      </c>
      <c r="B51" s="58">
        <f>SUM(B46:B50)</f>
        <v>8683</v>
      </c>
      <c r="C51" s="58"/>
      <c r="D51" s="58">
        <f>SUM(D46:D50)</f>
        <v>54231</v>
      </c>
    </row>
    <row r="52" spans="1:4" ht="12.75">
      <c r="A52" s="13"/>
      <c r="B52" s="58"/>
      <c r="C52" s="58"/>
      <c r="D52" s="58"/>
    </row>
    <row r="53" spans="1:4" ht="12.75">
      <c r="A53" s="13" t="s">
        <v>118</v>
      </c>
      <c r="B53" s="58">
        <f>+B51+B41+B30</f>
        <v>-20234</v>
      </c>
      <c r="C53" s="58"/>
      <c r="D53" s="58">
        <f>+D51+D41+D30</f>
        <v>12626</v>
      </c>
    </row>
    <row r="54" spans="1:4" ht="13.5" thickBot="1">
      <c r="A54" s="13" t="s">
        <v>30</v>
      </c>
      <c r="B54" s="57">
        <v>21885</v>
      </c>
      <c r="C54" s="58"/>
      <c r="D54" s="58">
        <v>9259</v>
      </c>
    </row>
    <row r="55" spans="1:4" ht="13.5" thickBot="1">
      <c r="A55" s="13" t="s">
        <v>31</v>
      </c>
      <c r="B55" s="65">
        <f>+B53+B54</f>
        <v>1651</v>
      </c>
      <c r="C55" s="58"/>
      <c r="D55" s="86">
        <f>+D53+D54</f>
        <v>21885</v>
      </c>
    </row>
    <row r="56" ht="12.75">
      <c r="A56" s="13"/>
    </row>
    <row r="57" ht="12.75">
      <c r="A57" s="13"/>
    </row>
    <row r="58" ht="12.75">
      <c r="A58" s="13"/>
    </row>
    <row r="59" ht="12.75">
      <c r="A59" s="4" t="s">
        <v>47</v>
      </c>
    </row>
    <row r="60" spans="1:4" ht="12.75">
      <c r="A60" s="13" t="s">
        <v>107</v>
      </c>
      <c r="B60" s="57">
        <v>430</v>
      </c>
      <c r="C60" s="58"/>
      <c r="D60" s="58">
        <v>3750</v>
      </c>
    </row>
    <row r="61" spans="1:4" ht="13.5" thickBot="1">
      <c r="A61" s="13" t="s">
        <v>108</v>
      </c>
      <c r="B61" s="57">
        <v>13878</v>
      </c>
      <c r="C61" s="58"/>
      <c r="D61" s="58">
        <v>24334</v>
      </c>
    </row>
    <row r="62" spans="1:4" ht="12.75">
      <c r="A62" s="13"/>
      <c r="B62" s="67">
        <f>+B60+B61</f>
        <v>14308</v>
      </c>
      <c r="D62" s="67">
        <f>+D60+D61</f>
        <v>28084</v>
      </c>
    </row>
    <row r="63" spans="1:4" ht="12.75">
      <c r="A63" s="13" t="s">
        <v>113</v>
      </c>
      <c r="B63" s="56">
        <v>-6777</v>
      </c>
      <c r="D63" s="56">
        <v>0</v>
      </c>
    </row>
    <row r="64" spans="1:4" ht="13.5" thickBot="1">
      <c r="A64" s="13" t="s">
        <v>112</v>
      </c>
      <c r="B64" s="57">
        <v>-5880</v>
      </c>
      <c r="C64" s="68"/>
      <c r="D64" s="69">
        <v>-6199</v>
      </c>
    </row>
    <row r="65" spans="1:4" ht="13.5" thickBot="1">
      <c r="A65" s="13" t="s">
        <v>61</v>
      </c>
      <c r="B65" s="70">
        <f>SUM(B62:B64)</f>
        <v>1651</v>
      </c>
      <c r="D65" s="70">
        <f>SUM(D62:D64)</f>
        <v>21885</v>
      </c>
    </row>
    <row r="66" ht="12.75">
      <c r="A66" s="13"/>
    </row>
    <row r="69" spans="1:4" ht="12.75" customHeight="1">
      <c r="A69" s="93" t="s">
        <v>99</v>
      </c>
      <c r="B69" s="93"/>
      <c r="C69" s="93"/>
      <c r="D69" s="93"/>
    </row>
    <row r="70" spans="1:4" ht="12.75">
      <c r="A70" s="93"/>
      <c r="B70" s="93"/>
      <c r="C70" s="93"/>
      <c r="D70" s="93"/>
    </row>
    <row r="71" spans="1:4" ht="12.75">
      <c r="A71" s="49"/>
      <c r="B71" s="71"/>
      <c r="C71" s="71"/>
      <c r="D71" s="71"/>
    </row>
    <row r="77" spans="2:4" ht="12.75">
      <c r="B77" s="77">
        <f>+B55-B65</f>
        <v>0</v>
      </c>
      <c r="D77" s="77">
        <f>+D55-D65</f>
        <v>0</v>
      </c>
    </row>
  </sheetData>
  <mergeCells count="4">
    <mergeCell ref="A1:D1"/>
    <mergeCell ref="A2:D2"/>
    <mergeCell ref="A3:D3"/>
    <mergeCell ref="A69:D70"/>
  </mergeCells>
  <printOptions/>
  <pageMargins left="0.75" right="0.25" top="0.5" bottom="0.5" header="0.25" footer="0.25"/>
  <pageSetup fitToHeight="1" fitToWidth="1" horizontalDpi="600" verticalDpi="600" orientation="portrait" paperSize="9" scale="8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User</cp:lastModifiedBy>
  <cp:lastPrinted>2006-02-27T05:19:42Z</cp:lastPrinted>
  <dcterms:created xsi:type="dcterms:W3CDTF">2003-06-03T04:45:37Z</dcterms:created>
  <dcterms:modified xsi:type="dcterms:W3CDTF">2006-02-27T05:20:37Z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819015214</vt:i4>
  </property>
  <property fmtid="{D5CDD505-2E9C-101B-9397-08002B2CF9AE}" pid="3" name="_EmailSubject">
    <vt:lpwstr>CBHB 2nd Quarter Report</vt:lpwstr>
  </property>
  <property fmtid="{D5CDD505-2E9C-101B-9397-08002B2CF9AE}" pid="4" name="_AuthorEmail">
    <vt:lpwstr>t.k.yong@crestbuilder.com.my</vt:lpwstr>
  </property>
  <property fmtid="{D5CDD505-2E9C-101B-9397-08002B2CF9AE}" pid="5" name="_AuthorEmailDisplayName">
    <vt:lpwstr>Tiok Keng Yong</vt:lpwstr>
  </property>
  <property fmtid="{D5CDD505-2E9C-101B-9397-08002B2CF9AE}" pid="6" name="_PreviousAdHocReviewCycleID">
    <vt:i4>1295430342</vt:i4>
  </property>
  <property fmtid="{D5CDD505-2E9C-101B-9397-08002B2CF9AE}" pid="7" name="_ReviewingToolsShownOnce">
    <vt:lpwstr/>
  </property>
</Properties>
</file>